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64944\Desktop\SOP_WAPC Assessment\SSE Docs\draft\Final drft 2020\"/>
    </mc:Choice>
  </mc:AlternateContent>
  <xr:revisionPtr revIDLastSave="0" documentId="13_ncr:1_{4628EFBB-A08E-45D0-B6C6-F8F9702F3A0C}" xr6:coauthVersionLast="36" xr6:coauthVersionMax="36" xr10:uidLastSave="{00000000-0000-0000-0000-000000000000}"/>
  <bookViews>
    <workbookView xWindow="195" yWindow="225" windowWidth="9210" windowHeight="4380" xr2:uid="{00000000-000D-0000-FFFF-FFFF00000000}"/>
  </bookViews>
  <sheets>
    <sheet name="Water Bal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3" i="1" l="1"/>
  <c r="B14" i="1" l="1"/>
  <c r="B6" i="1" l="1"/>
  <c r="Q17" i="1" l="1"/>
  <c r="Q19" i="1" l="1"/>
  <c r="Q18" i="1"/>
  <c r="I22" i="1"/>
  <c r="E22" i="1"/>
  <c r="F22" i="1"/>
  <c r="G22" i="1"/>
  <c r="H22" i="1"/>
  <c r="J22" i="1"/>
  <c r="K22" i="1"/>
  <c r="L22" i="1"/>
  <c r="M22" i="1"/>
  <c r="N22" i="1"/>
  <c r="O22" i="1"/>
  <c r="P22" i="1"/>
  <c r="M23" i="1"/>
  <c r="F23" i="1"/>
  <c r="F26" i="1"/>
  <c r="G26" i="1"/>
  <c r="H23" i="1"/>
  <c r="H26" i="1"/>
  <c r="I26" i="1"/>
  <c r="J23" i="1"/>
  <c r="J26" i="1"/>
  <c r="K26" i="1"/>
  <c r="L23" i="1"/>
  <c r="L26" i="1"/>
  <c r="E26" i="1"/>
  <c r="E23" i="1"/>
  <c r="M26" i="1"/>
  <c r="N26" i="1"/>
  <c r="N23" i="1"/>
  <c r="O26" i="1"/>
  <c r="O23" i="1"/>
  <c r="P26" i="1"/>
  <c r="P23" i="1"/>
  <c r="K23" i="1"/>
  <c r="I23" i="1"/>
  <c r="G23" i="1"/>
  <c r="K24" i="1" l="1"/>
  <c r="N24" i="1"/>
  <c r="M24" i="1"/>
  <c r="O35" i="1"/>
  <c r="P24" i="1"/>
  <c r="E35" i="1"/>
  <c r="O24" i="1"/>
  <c r="Q22" i="1"/>
  <c r="I35" i="1"/>
  <c r="M35" i="1"/>
  <c r="H24" i="1"/>
  <c r="L24" i="1"/>
  <c r="Q26" i="1"/>
  <c r="K35" i="1"/>
  <c r="G24" i="1"/>
  <c r="J24" i="1"/>
  <c r="P35" i="1"/>
  <c r="F35" i="1"/>
  <c r="G35" i="1"/>
  <c r="L35" i="1"/>
  <c r="F24" i="1"/>
  <c r="Q23" i="1"/>
  <c r="E24" i="1"/>
  <c r="N35" i="1"/>
  <c r="J35" i="1"/>
  <c r="I24" i="1"/>
  <c r="H35" i="1"/>
  <c r="E37" i="1" l="1"/>
  <c r="Q24" i="1"/>
  <c r="I27" i="1" l="1"/>
  <c r="I28" i="1" s="1"/>
  <c r="I31" i="1" s="1"/>
  <c r="P27" i="1"/>
  <c r="P28" i="1" s="1"/>
  <c r="P31" i="1" s="1"/>
  <c r="J27" i="1"/>
  <c r="J28" i="1" s="1"/>
  <c r="J31" i="1" s="1"/>
  <c r="N27" i="1"/>
  <c r="N28" i="1" s="1"/>
  <c r="N31" i="1" s="1"/>
  <c r="M27" i="1"/>
  <c r="M28" i="1" s="1"/>
  <c r="M31" i="1" s="1"/>
  <c r="O27" i="1"/>
  <c r="O28" i="1" s="1"/>
  <c r="O31" i="1" s="1"/>
  <c r="F27" i="1"/>
  <c r="F28" i="1" s="1"/>
  <c r="F31" i="1" s="1"/>
  <c r="L27" i="1"/>
  <c r="L28" i="1" s="1"/>
  <c r="L31" i="1" s="1"/>
  <c r="K27" i="1"/>
  <c r="K28" i="1" s="1"/>
  <c r="K31" i="1" s="1"/>
  <c r="H27" i="1"/>
  <c r="H28" i="1" s="1"/>
  <c r="H31" i="1" s="1"/>
  <c r="E27" i="1"/>
  <c r="G27" i="1"/>
  <c r="G28" i="1" s="1"/>
  <c r="G31" i="1" s="1"/>
  <c r="Q27" i="1" l="1"/>
  <c r="Q28" i="1" s="1"/>
  <c r="E28" i="1"/>
  <c r="E31" i="1" s="1"/>
  <c r="E32" i="1" s="1"/>
  <c r="F30" i="1" l="1"/>
  <c r="F32" i="1" s="1"/>
  <c r="G30" i="1" s="1"/>
  <c r="G32" i="1" s="1"/>
  <c r="H30" i="1" s="1"/>
  <c r="H32" i="1" s="1"/>
  <c r="I30" i="1" s="1"/>
  <c r="I32" i="1" s="1"/>
  <c r="J30" i="1" s="1"/>
  <c r="J32" i="1" s="1"/>
  <c r="K30" i="1" s="1"/>
  <c r="K32" i="1" s="1"/>
  <c r="L30" i="1" s="1"/>
  <c r="L32" i="1" s="1"/>
  <c r="M30" i="1" s="1"/>
  <c r="M32" i="1" s="1"/>
  <c r="N30" i="1" s="1"/>
  <c r="N32" i="1" s="1"/>
  <c r="O30" i="1" s="1"/>
  <c r="O32" i="1" s="1"/>
  <c r="P30" i="1" s="1"/>
  <c r="P32" i="1" s="1"/>
  <c r="E33" i="1" l="1"/>
  <c r="E34" i="1" s="1"/>
</calcChain>
</file>

<file path=xl/sharedStrings.xml><?xml version="1.0" encoding="utf-8"?>
<sst xmlns="http://schemas.openxmlformats.org/spreadsheetml/2006/main" count="116" uniqueCount="100">
  <si>
    <t>Design Wastewater Flow</t>
  </si>
  <si>
    <t>Q</t>
  </si>
  <si>
    <t>R</t>
  </si>
  <si>
    <t>Parameter</t>
  </si>
  <si>
    <t>Symbol</t>
  </si>
  <si>
    <t>Formula</t>
  </si>
  <si>
    <t>Units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</si>
  <si>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</si>
  <si>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</si>
  <si>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</si>
  <si>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</si>
  <si>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</si>
  <si>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</si>
  <si>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</si>
  <si>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</si>
  <si>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</si>
  <si>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</si>
  <si>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</si>
  <si>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</si>
  <si>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</si>
  <si>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Days in month</t>
  </si>
  <si>
    <t>Rainfall</t>
  </si>
  <si>
    <t>Evaporation</t>
  </si>
  <si>
    <t>Crop Factor</t>
  </si>
  <si>
    <t>OUTPUTS</t>
  </si>
  <si>
    <t>Evapotranspiration</t>
  </si>
  <si>
    <t>Percolation</t>
  </si>
  <si>
    <t>Outputs</t>
  </si>
  <si>
    <t>INPUTS</t>
  </si>
  <si>
    <t>Inputs</t>
  </si>
  <si>
    <t>Cumulative Storage</t>
  </si>
  <si>
    <t>D</t>
  </si>
  <si>
    <t>E</t>
  </si>
  <si>
    <t>C</t>
  </si>
  <si>
    <t>ET</t>
  </si>
  <si>
    <t>B</t>
  </si>
  <si>
    <t>W</t>
  </si>
  <si>
    <t>S</t>
  </si>
  <si>
    <t>M</t>
  </si>
  <si>
    <t>L</t>
  </si>
  <si>
    <t>V</t>
  </si>
  <si>
    <t>ExC</t>
  </si>
  <si>
    <t>ET+B</t>
  </si>
  <si>
    <t>N</t>
  </si>
  <si>
    <t>days</t>
  </si>
  <si>
    <t>mm/month</t>
  </si>
  <si>
    <t>mm</t>
  </si>
  <si>
    <t>NxL</t>
  </si>
  <si>
    <t>(QxD)/L</t>
  </si>
  <si>
    <t>Retained Rainfall</t>
  </si>
  <si>
    <t>RR</t>
  </si>
  <si>
    <t>RR+W</t>
  </si>
  <si>
    <t>(RR+W)-(ET+B)</t>
  </si>
  <si>
    <t>Storage remaining from previous month</t>
  </si>
  <si>
    <t>L/day</t>
  </si>
  <si>
    <t xml:space="preserve"> </t>
  </si>
  <si>
    <t>NOTES</t>
  </si>
  <si>
    <r>
      <t>m</t>
    </r>
    <r>
      <rPr>
        <vertAlign val="superscript"/>
        <sz val="10"/>
        <rFont val="Arial"/>
        <family val="2"/>
      </rPr>
      <t>2</t>
    </r>
  </si>
  <si>
    <r>
      <t>m</t>
    </r>
    <r>
      <rPr>
        <vertAlign val="superscript"/>
        <sz val="12"/>
        <rFont val="Arial"/>
        <family val="2"/>
      </rPr>
      <t>2</t>
    </r>
  </si>
  <si>
    <t>Nominated Land Application Area</t>
  </si>
  <si>
    <t>mm/day</t>
  </si>
  <si>
    <t>untiless</t>
  </si>
  <si>
    <t>unitless</t>
  </si>
  <si>
    <t>Site Address:</t>
  </si>
  <si>
    <t>STORAGE CALCULATION</t>
  </si>
  <si>
    <t>Storage for the month</t>
  </si>
  <si>
    <t>Maximum Storage for Nominated Area</t>
  </si>
  <si>
    <t>LAND AREA REQUIRED FOR ZERO STORAGE</t>
  </si>
  <si>
    <t>MINIMUM AREA REQUIRED FOR ZERO STORAGE:</t>
  </si>
  <si>
    <t>INPUT DATA</t>
  </si>
  <si>
    <t>Mean Monthly Rainfall Data</t>
  </si>
  <si>
    <t>Mean Monthly Pan Evaporation Data</t>
  </si>
  <si>
    <t>Applied Effluent</t>
  </si>
  <si>
    <t>DIR</t>
  </si>
  <si>
    <t>Design Irrigation Rate</t>
  </si>
  <si>
    <t>DIRxD</t>
  </si>
  <si>
    <t>RF</t>
  </si>
  <si>
    <t>Rainfall Runoff Factor</t>
  </si>
  <si>
    <t>RxRF</t>
  </si>
  <si>
    <t>Date:</t>
  </si>
  <si>
    <t>Assessor:</t>
  </si>
  <si>
    <t xml:space="preserve">Proportion of rainfall that remains onsite and infiltrates, allowing for any runoff 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</si>
  <si>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This value should be the largest of the following: land application area required based on the most limiting nutrient balance or minimum area required for zero storage</t>
    </r>
  </si>
  <si>
    <t>BoM Station and number</t>
  </si>
  <si>
    <r>
      <t>Estimates evapotranspiration as a fraction of pan evaporation; varies with season and crop type</t>
    </r>
    <r>
      <rPr>
        <vertAlign val="superscript"/>
        <sz val="12"/>
        <rFont val="Arial"/>
        <family val="2"/>
      </rPr>
      <t>2</t>
    </r>
  </si>
  <si>
    <t>Please read the attached notes before using this spreadsheet</t>
  </si>
  <si>
    <t>CELLS</t>
  </si>
  <si>
    <t>Please enter data in blue cells</t>
  </si>
  <si>
    <t>XX</t>
  </si>
  <si>
    <t>Data in yellow cells is calculated by the spreadsheet, DO NOT ALTER THESE CELLS</t>
  </si>
  <si>
    <t>WA Site &amp; Soil Evaluation</t>
  </si>
  <si>
    <t>Water Balance for Zero Storage</t>
  </si>
  <si>
    <t>Irrigation area sizing</t>
  </si>
  <si>
    <t>Based on maximum potential occupancy and derived from the Supplement to Regulation 29 and Schedule 9 - Wastewater system loading rates</t>
  </si>
  <si>
    <t>BoM Station and number or data from the Evaporation Data for Western Australia Report</t>
  </si>
  <si>
    <t>(https://researchlibrary.agric.wa.gov.au/cgi/viewcontent.cgi?article=1058&amp;context=rmtr</t>
  </si>
  <si>
    <t>Enter available Land Application Area</t>
  </si>
  <si>
    <t>0.8-1.0</t>
  </si>
  <si>
    <t>Based on soil texture class/permeability and derived from Table M1 of AS/NZS 1547:2012</t>
  </si>
  <si>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Values selected are suitable for grass in WA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</si>
</sst>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7" x14ac:knownFonts="1"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2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vertAlign val="superscript"/>
      <sz val="10"/>
      <name val="Arial"/>
      <family val="2"/>
    </font>
    <font>
      <vertAlign val="superscript"/>
      <sz val="12"/>
      <name val="Arial"/>
      <family val="2"/>
    </font>
    <font>
      <b/>
      <sz val="12"/>
      <color indexed="61"/>
      <name val="Arial"/>
      <family val="2"/>
    </font>
    <font>
      <b/>
      <sz val="18"/>
      <name val="Arial"/>
      <family val="2"/>
    </font>
    <font>
      <b/>
      <sz val="14"/>
      <color indexed="10"/>
      <name val="Arial"/>
      <family val="2"/>
    </font>
    <font>
      <sz val="24"/>
      <name val="Arial"/>
      <family val="2"/>
    </font>
    <font>
      <sz val="18"/>
      <name val="Arial"/>
      <family val="2"/>
    </font>
    <font>
      <b/>
      <sz val="12"/>
      <color rgb="FFFF0000"/>
      <name val="Arial"/>
      <family val="2"/>
    </font>
    <font>
      <u/>
      <sz val="12"/>
      <color theme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33">
    <xf numFmtId="0" fontId="0" fillId="0" borderId="0" xfId="0"/>
    <xf numFmtId="0" fontId="3" fillId="0" borderId="0" xfId="0" applyFont="1" applyBorder="1" applyProtection="1">
      <protection locked="0" hidden="1"/>
    </xf>
    <xf numFmtId="164" fontId="1" fillId="0" borderId="0" xfId="0" applyNumberFormat="1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13" fillId="0" borderId="2" xfId="0" applyFont="1" applyBorder="1" applyAlignment="1" applyProtection="1">
      <protection locked="0"/>
    </xf>
    <xf numFmtId="0" fontId="5" fillId="0" borderId="22" xfId="0" applyFont="1" applyBorder="1" applyProtection="1">
      <protection locked="0"/>
    </xf>
    <xf numFmtId="0" fontId="5" fillId="0" borderId="17" xfId="0" applyFont="1" applyBorder="1" applyProtection="1">
      <protection locked="0"/>
    </xf>
    <xf numFmtId="0" fontId="5" fillId="0" borderId="20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0" xfId="0" applyFont="1" applyProtection="1">
      <protection locked="0"/>
    </xf>
    <xf numFmtId="0" fontId="11" fillId="0" borderId="23" xfId="0" applyFont="1" applyBorder="1" applyAlignment="1" applyProtection="1">
      <alignment horizontal="left"/>
      <protection locked="0"/>
    </xf>
    <xf numFmtId="0" fontId="11" fillId="0" borderId="24" xfId="0" applyFont="1" applyBorder="1" applyAlignment="1" applyProtection="1">
      <alignment horizontal="left"/>
      <protection locked="0"/>
    </xf>
    <xf numFmtId="0" fontId="6" fillId="0" borderId="3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5" fillId="0" borderId="10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3" fontId="3" fillId="3" borderId="8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5" fillId="0" borderId="11" xfId="0" applyFont="1" applyBorder="1" applyProtection="1">
      <protection locked="0"/>
    </xf>
    <xf numFmtId="0" fontId="3" fillId="0" borderId="25" xfId="0" applyFont="1" applyBorder="1" applyProtection="1"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3" fillId="0" borderId="25" xfId="0" applyFont="1" applyFill="1" applyBorder="1" applyProtection="1">
      <protection locked="0"/>
    </xf>
    <xf numFmtId="0" fontId="3" fillId="0" borderId="26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6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7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6" fillId="0" borderId="26" xfId="0" applyFont="1" applyBorder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164" fontId="2" fillId="0" borderId="11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protection locked="0"/>
    </xf>
    <xf numFmtId="0" fontId="1" fillId="0" borderId="0" xfId="0" applyFont="1" applyProtection="1">
      <protection locked="0"/>
    </xf>
    <xf numFmtId="0" fontId="3" fillId="0" borderId="27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164" fontId="1" fillId="0" borderId="0" xfId="0" applyNumberFormat="1" applyFont="1" applyBorder="1" applyProtection="1">
      <protection locked="0"/>
    </xf>
    <xf numFmtId="0" fontId="5" fillId="0" borderId="26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3" fillId="0" borderId="28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5" fillId="0" borderId="22" xfId="0" applyFont="1" applyBorder="1" applyAlignment="1" applyProtection="1">
      <alignment horizontal="left"/>
      <protection locked="0"/>
    </xf>
    <xf numFmtId="0" fontId="3" fillId="0" borderId="17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3" fillId="7" borderId="1" xfId="0" applyFont="1" applyFill="1" applyBorder="1" applyProtection="1"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15" fillId="5" borderId="1" xfId="0" applyFont="1" applyFill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left"/>
      <protection locked="0"/>
    </xf>
    <xf numFmtId="0" fontId="1" fillId="0" borderId="2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1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" fontId="3" fillId="6" borderId="0" xfId="0" applyNumberFormat="1" applyFont="1" applyFill="1" applyBorder="1" applyAlignment="1" applyProtection="1">
      <alignment horizontal="center"/>
      <protection locked="0" hidden="1"/>
    </xf>
    <xf numFmtId="0" fontId="2" fillId="0" borderId="11" xfId="0" applyFont="1" applyBorder="1" applyAlignment="1" applyProtection="1">
      <alignment horizontal="center"/>
      <protection locked="0" hidden="1"/>
    </xf>
    <xf numFmtId="164" fontId="1" fillId="0" borderId="0" xfId="0" applyNumberFormat="1" applyFont="1" applyBorder="1" applyAlignment="1" applyProtection="1">
      <alignment horizontal="center"/>
      <protection locked="0" hidden="1"/>
    </xf>
    <xf numFmtId="164" fontId="2" fillId="0" borderId="11" xfId="0" applyNumberFormat="1" applyFont="1" applyBorder="1" applyAlignment="1" applyProtection="1">
      <alignment horizontal="center"/>
      <protection locked="0" hidden="1"/>
    </xf>
    <xf numFmtId="164" fontId="1" fillId="0" borderId="13" xfId="0" applyNumberFormat="1" applyFont="1" applyBorder="1" applyAlignment="1" applyProtection="1">
      <alignment horizontal="center"/>
      <protection locked="0" hidden="1"/>
    </xf>
    <xf numFmtId="164" fontId="2" fillId="0" borderId="14" xfId="0" applyNumberFormat="1" applyFont="1" applyBorder="1" applyAlignment="1" applyProtection="1">
      <alignment horizontal="center"/>
      <protection locked="0" hidden="1"/>
    </xf>
    <xf numFmtId="0" fontId="1" fillId="0" borderId="11" xfId="0" applyFont="1" applyBorder="1" applyProtection="1">
      <protection locked="0" hidden="1"/>
    </xf>
    <xf numFmtId="1" fontId="3" fillId="0" borderId="0" xfId="0" applyNumberFormat="1" applyFont="1" applyFill="1" applyBorder="1" applyAlignment="1" applyProtection="1">
      <alignment horizontal="center"/>
      <protection locked="0" hidden="1"/>
    </xf>
    <xf numFmtId="0" fontId="10" fillId="0" borderId="0" xfId="0" applyFont="1" applyBorder="1" applyAlignment="1" applyProtection="1">
      <alignment horizontal="center"/>
      <protection locked="0" hidden="1"/>
    </xf>
    <xf numFmtId="0" fontId="3" fillId="0" borderId="0" xfId="0" applyFont="1" applyBorder="1" applyAlignment="1" applyProtection="1">
      <alignment horizontal="center"/>
      <protection locked="0" hidden="1"/>
    </xf>
    <xf numFmtId="0" fontId="3" fillId="0" borderId="11" xfId="0" applyFont="1" applyBorder="1" applyAlignment="1" applyProtection="1">
      <alignment horizontal="center"/>
      <protection locked="0" hidden="1"/>
    </xf>
    <xf numFmtId="0" fontId="5" fillId="0" borderId="11" xfId="0" applyFont="1" applyBorder="1" applyAlignment="1" applyProtection="1">
      <alignment horizontal="center"/>
      <protection locked="0" hidden="1"/>
    </xf>
    <xf numFmtId="2" fontId="7" fillId="2" borderId="1" xfId="0" applyNumberFormat="1" applyFont="1" applyFill="1" applyBorder="1" applyAlignment="1" applyProtection="1">
      <alignment horizontal="center"/>
      <protection hidden="1"/>
    </xf>
    <xf numFmtId="1" fontId="7" fillId="2" borderId="1" xfId="0" applyNumberFormat="1" applyFont="1" applyFill="1" applyBorder="1" applyAlignment="1" applyProtection="1">
      <alignment horizontal="center"/>
      <protection hidden="1"/>
    </xf>
    <xf numFmtId="1" fontId="12" fillId="2" borderId="1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2" fontId="1" fillId="0" borderId="13" xfId="0" applyNumberFormat="1" applyFont="1" applyBorder="1" applyAlignment="1" applyProtection="1">
      <alignment horizontal="center"/>
      <protection hidden="1"/>
    </xf>
    <xf numFmtId="0" fontId="3" fillId="0" borderId="7" xfId="0" applyFont="1" applyBorder="1" applyAlignment="1" applyProtection="1">
      <alignment horizontal="center"/>
      <protection locked="0"/>
    </xf>
    <xf numFmtId="1" fontId="1" fillId="0" borderId="0" xfId="0" applyNumberFormat="1" applyFont="1" applyBorder="1" applyAlignment="1" applyProtection="1">
      <alignment horizontal="center"/>
      <protection hidden="1"/>
    </xf>
    <xf numFmtId="164" fontId="1" fillId="0" borderId="0" xfId="0" applyNumberFormat="1" applyFont="1" applyBorder="1" applyAlignment="1" applyProtection="1">
      <alignment horizontal="center"/>
      <protection hidden="1"/>
    </xf>
    <xf numFmtId="164" fontId="2" fillId="0" borderId="11" xfId="0" applyNumberFormat="1" applyFont="1" applyBorder="1" applyAlignment="1" applyProtection="1">
      <alignment horizontal="center"/>
      <protection hidden="1"/>
    </xf>
    <xf numFmtId="164" fontId="1" fillId="0" borderId="13" xfId="0" applyNumberFormat="1" applyFont="1" applyBorder="1" applyAlignment="1" applyProtection="1">
      <alignment horizontal="center"/>
      <protection hidden="1"/>
    </xf>
    <xf numFmtId="0" fontId="1" fillId="0" borderId="13" xfId="0" applyFont="1" applyBorder="1" applyAlignment="1" applyProtection="1">
      <alignment horizontal="center"/>
      <protection hidden="1"/>
    </xf>
    <xf numFmtId="164" fontId="2" fillId="0" borderId="14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/>
      <protection hidden="1"/>
    </xf>
    <xf numFmtId="0" fontId="5" fillId="0" borderId="11" xfId="0" applyFont="1" applyBorder="1" applyAlignment="1" applyProtection="1">
      <alignment horizontal="center"/>
      <protection hidden="1"/>
    </xf>
    <xf numFmtId="0" fontId="0" fillId="0" borderId="28" xfId="0" applyFont="1" applyBorder="1" applyAlignment="1" applyProtection="1">
      <alignment horizontal="left"/>
      <protection locked="0"/>
    </xf>
    <xf numFmtId="0" fontId="0" fillId="0" borderId="0" xfId="0" applyFont="1" applyFill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8" xfId="0" applyFont="1" applyFill="1" applyBorder="1" applyAlignment="1" applyProtection="1">
      <alignment horizontal="center"/>
      <protection locked="0"/>
    </xf>
    <xf numFmtId="0" fontId="16" fillId="0" borderId="0" xfId="1" applyBorder="1" applyProtection="1">
      <protection locked="0"/>
    </xf>
    <xf numFmtId="0" fontId="16" fillId="0" borderId="0" xfId="1" applyFill="1" applyBorder="1" applyProtection="1">
      <protection locked="0"/>
    </xf>
    <xf numFmtId="0" fontId="16" fillId="0" borderId="11" xfId="1" applyBorder="1" applyProtection="1">
      <protection locked="0"/>
    </xf>
    <xf numFmtId="0" fontId="0" fillId="0" borderId="25" xfId="0" applyFont="1" applyBorder="1" applyProtection="1">
      <protection locked="0"/>
    </xf>
    <xf numFmtId="0" fontId="16" fillId="0" borderId="0" xfId="1"/>
    <xf numFmtId="0" fontId="4" fillId="0" borderId="22" xfId="0" applyFont="1" applyBorder="1" applyAlignment="1" applyProtection="1">
      <protection locked="0"/>
    </xf>
    <xf numFmtId="0" fontId="13" fillId="0" borderId="17" xfId="0" applyFont="1" applyBorder="1" applyAlignment="1" applyProtection="1">
      <protection locked="0"/>
    </xf>
    <xf numFmtId="0" fontId="3" fillId="0" borderId="17" xfId="0" applyFont="1" applyBorder="1" applyAlignment="1" applyProtection="1">
      <protection locked="0"/>
    </xf>
    <xf numFmtId="0" fontId="3" fillId="0" borderId="18" xfId="0" applyFont="1" applyBorder="1" applyAlignment="1" applyProtection="1">
      <protection locked="0"/>
    </xf>
    <xf numFmtId="0" fontId="6" fillId="0" borderId="26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16" fillId="7" borderId="19" xfId="1" applyFill="1" applyBorder="1" applyAlignment="1" applyProtection="1">
      <alignment horizontal="center"/>
      <protection locked="0"/>
    </xf>
    <xf numFmtId="0" fontId="3" fillId="7" borderId="4" xfId="0" applyFont="1" applyFill="1" applyBorder="1" applyAlignment="1" applyProtection="1">
      <alignment horizontal="center"/>
      <protection locked="0"/>
    </xf>
    <xf numFmtId="0" fontId="3" fillId="7" borderId="5" xfId="0" applyFont="1" applyFill="1" applyBorder="1" applyAlignment="1" applyProtection="1">
      <alignment horizontal="center"/>
      <protection locked="0"/>
    </xf>
    <xf numFmtId="3" fontId="11" fillId="3" borderId="19" xfId="0" applyNumberFormat="1" applyFont="1" applyFill="1" applyBorder="1" applyAlignment="1" applyProtection="1">
      <alignment horizontal="left"/>
      <protection locked="0"/>
    </xf>
    <xf numFmtId="3" fontId="14" fillId="3" borderId="4" xfId="0" applyNumberFormat="1" applyFont="1" applyFill="1" applyBorder="1" applyAlignment="1" applyProtection="1">
      <alignment horizontal="left"/>
      <protection locked="0"/>
    </xf>
    <xf numFmtId="3" fontId="14" fillId="3" borderId="21" xfId="0" applyNumberFormat="1" applyFont="1" applyFill="1" applyBorder="1" applyAlignment="1" applyProtection="1">
      <alignment horizontal="left"/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5" xfId="0" applyFont="1" applyBorder="1" applyAlignment="1" applyProtection="1">
      <alignment horizontal="left"/>
      <protection locked="0"/>
    </xf>
    <xf numFmtId="165" fontId="14" fillId="3" borderId="29" xfId="0" applyNumberFormat="1" applyFont="1" applyFill="1" applyBorder="1" applyAlignment="1" applyProtection="1">
      <alignment horizontal="left"/>
      <protection locked="0"/>
    </xf>
    <xf numFmtId="165" fontId="14" fillId="3" borderId="30" xfId="0" applyNumberFormat="1" applyFont="1" applyFill="1" applyBorder="1" applyAlignment="1" applyProtection="1">
      <alignment horizontal="left"/>
      <protection locked="0"/>
    </xf>
    <xf numFmtId="165" fontId="14" fillId="3" borderId="31" xfId="0" applyNumberFormat="1" applyFont="1" applyFill="1" applyBorder="1" applyAlignment="1" applyProtection="1">
      <alignment horizontal="left"/>
      <protection locked="0"/>
    </xf>
    <xf numFmtId="3" fontId="14" fillId="3" borderId="29" xfId="0" applyNumberFormat="1" applyFont="1" applyFill="1" applyBorder="1" applyAlignment="1" applyProtection="1">
      <alignment horizontal="left"/>
      <protection locked="0"/>
    </xf>
    <xf numFmtId="3" fontId="14" fillId="3" borderId="30" xfId="0" applyNumberFormat="1" applyFont="1" applyFill="1" applyBorder="1" applyAlignment="1" applyProtection="1">
      <alignment horizontal="left"/>
      <protection locked="0"/>
    </xf>
    <xf numFmtId="3" fontId="14" fillId="3" borderId="32" xfId="0" applyNumberFormat="1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center"/>
      <protection hidden="1"/>
    </xf>
  </cellXfs>
  <cellStyles count="2">
    <cellStyle name="Hyperlink" xfId="1" builtinId="8"/>
    <cellStyle name="Normal" xfId="0" builtinId="0" customBuiltin="1"/>
  </cellStyles>
  <dxfs count="0"/>
  <tableStyles count="0" defaultTableStyle="TableStyleMedium2" defaultPivotStyle="PivotStyleLight16"/>
  <colors>
    <mruColors>
      <color rgb="FFFF505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searchlibrary.agric.wa.gov.au/cgi/viewcontent.cgi?article=1058&amp;context=rmtr" TargetMode="External"/><Relationship Id="rId1" Type="http://schemas.openxmlformats.org/officeDocument/2006/relationships/hyperlink" Target="https://ww2.health.wa.gov.au/Articles/S_T/Supplement-to-Regulation-29-and-Schedule-9-Wastewater-system-loading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A55"/>
  <sheetViews>
    <sheetView tabSelected="1" zoomScale="80" zoomScaleNormal="80" workbookViewId="0">
      <selection activeCell="J29" sqref="J29"/>
    </sheetView>
  </sheetViews>
  <sheetFormatPr defaultColWidth="9.109375" defaultRowHeight="15.75" x14ac:dyDescent="0.25"/>
  <cols>
    <col min="1" max="1" width="34.109375" style="4" customWidth="1"/>
    <col min="2" max="2" width="9.44140625" style="4" customWidth="1"/>
    <col min="3" max="3" width="13.109375" style="49" customWidth="1"/>
    <col min="4" max="4" width="9.44140625" style="49" customWidth="1"/>
    <col min="5" max="5" width="10.5546875" style="4" customWidth="1"/>
    <col min="6" max="6" width="11.77734375" style="4" customWidth="1"/>
    <col min="7" max="16" width="9" style="4" customWidth="1"/>
    <col min="17" max="17" width="9" style="71" customWidth="1"/>
    <col min="18" max="16384" width="9.109375" style="4"/>
  </cols>
  <sheetData>
    <row r="1" spans="1:19" ht="30" x14ac:dyDescent="0.4">
      <c r="A1" s="3" t="s">
        <v>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N1" s="5"/>
      <c r="Q1" s="4"/>
    </row>
    <row r="2" spans="1:19" ht="30.75" thickBot="1" x14ac:dyDescent="0.45">
      <c r="A2" s="6" t="s">
        <v>92</v>
      </c>
      <c r="B2" s="6"/>
      <c r="C2" s="6"/>
      <c r="D2" s="6"/>
      <c r="E2" s="6"/>
      <c r="F2" s="6"/>
      <c r="G2" s="6"/>
      <c r="H2" s="6"/>
      <c r="I2" s="6"/>
      <c r="J2" s="6"/>
      <c r="K2" s="3"/>
      <c r="L2" s="3"/>
      <c r="Q2" s="4"/>
    </row>
    <row r="3" spans="1:19" s="12" customFormat="1" ht="21" customHeight="1" thickBot="1" x14ac:dyDescent="0.3">
      <c r="A3" s="7" t="s">
        <v>85</v>
      </c>
      <c r="B3" s="8"/>
      <c r="C3" s="8"/>
      <c r="D3" s="8"/>
      <c r="E3" s="8"/>
      <c r="F3" s="8"/>
      <c r="G3" s="8"/>
      <c r="H3" s="8"/>
      <c r="I3" s="8"/>
      <c r="J3" s="9"/>
      <c r="K3" s="10"/>
      <c r="L3" s="10"/>
      <c r="M3" s="10"/>
      <c r="N3" s="10"/>
      <c r="O3" s="10"/>
      <c r="P3" s="10"/>
      <c r="Q3" s="11"/>
    </row>
    <row r="4" spans="1:19" ht="30" customHeight="1" x14ac:dyDescent="0.4">
      <c r="A4" s="111" t="s">
        <v>91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3"/>
      <c r="N4" s="113"/>
      <c r="O4" s="113"/>
      <c r="P4" s="113"/>
      <c r="Q4" s="114"/>
    </row>
    <row r="5" spans="1:19" ht="27" customHeight="1" x14ac:dyDescent="0.35">
      <c r="A5" s="13" t="s">
        <v>63</v>
      </c>
      <c r="B5" s="121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3"/>
    </row>
    <row r="6" spans="1:19" ht="27" customHeight="1" thickBot="1" x14ac:dyDescent="0.4">
      <c r="A6" s="14" t="s">
        <v>79</v>
      </c>
      <c r="B6" s="126">
        <f ca="1">TODAY()</f>
        <v>44179</v>
      </c>
      <c r="C6" s="127"/>
      <c r="D6" s="127"/>
      <c r="E6" s="128"/>
      <c r="F6" s="124" t="s">
        <v>80</v>
      </c>
      <c r="G6" s="125"/>
      <c r="H6" s="129"/>
      <c r="I6" s="130"/>
      <c r="J6" s="130"/>
      <c r="K6" s="130"/>
      <c r="L6" s="130"/>
      <c r="M6" s="130"/>
      <c r="N6" s="130"/>
      <c r="O6" s="130"/>
      <c r="P6" s="130"/>
      <c r="Q6" s="131"/>
    </row>
    <row r="7" spans="1:19" ht="24" customHeight="1" thickBot="1" x14ac:dyDescent="0.3">
      <c r="A7" s="15" t="s">
        <v>69</v>
      </c>
      <c r="B7" s="16"/>
      <c r="C7" s="16"/>
      <c r="D7" s="17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8"/>
    </row>
    <row r="8" spans="1:19" x14ac:dyDescent="0.25">
      <c r="A8" s="19" t="s">
        <v>0</v>
      </c>
      <c r="B8" s="20" t="s">
        <v>1</v>
      </c>
      <c r="C8" s="21">
        <v>900</v>
      </c>
      <c r="D8" s="105" t="s">
        <v>54</v>
      </c>
      <c r="E8" s="106" t="s">
        <v>93</v>
      </c>
      <c r="F8" s="106"/>
      <c r="G8" s="107"/>
      <c r="H8" s="106"/>
      <c r="I8" s="106"/>
      <c r="J8" s="106"/>
      <c r="K8" s="106"/>
      <c r="L8" s="106"/>
      <c r="M8" s="106"/>
      <c r="N8" s="106"/>
      <c r="O8" s="106"/>
      <c r="P8" s="106"/>
      <c r="Q8" s="108"/>
    </row>
    <row r="9" spans="1:19" x14ac:dyDescent="0.25">
      <c r="A9" s="24" t="s">
        <v>74</v>
      </c>
      <c r="B9" s="25" t="s">
        <v>73</v>
      </c>
      <c r="C9" s="26">
        <v>5</v>
      </c>
      <c r="D9" s="25" t="s">
        <v>60</v>
      </c>
      <c r="E9" s="103" t="s">
        <v>98</v>
      </c>
      <c r="F9" s="27"/>
      <c r="G9" s="22"/>
      <c r="H9" s="22"/>
      <c r="I9" s="5"/>
      <c r="J9" s="5"/>
      <c r="K9" s="5"/>
      <c r="L9" s="5"/>
      <c r="M9" s="5"/>
      <c r="N9" s="5"/>
      <c r="O9" s="5"/>
      <c r="P9" s="5"/>
      <c r="Q9" s="23"/>
    </row>
    <row r="10" spans="1:19" ht="18.75" x14ac:dyDescent="0.25">
      <c r="A10" s="109" t="s">
        <v>59</v>
      </c>
      <c r="B10" s="25" t="s">
        <v>39</v>
      </c>
      <c r="C10" s="75">
        <v>892</v>
      </c>
      <c r="D10" s="25" t="s">
        <v>58</v>
      </c>
      <c r="E10" s="28">
        <v>1</v>
      </c>
      <c r="F10" s="22"/>
      <c r="G10" s="22"/>
      <c r="H10" s="22"/>
      <c r="I10" s="5"/>
      <c r="J10" s="5"/>
      <c r="K10" s="5"/>
      <c r="L10" s="5"/>
      <c r="M10" s="5"/>
      <c r="N10" s="5"/>
      <c r="O10" s="5"/>
      <c r="P10" s="5"/>
      <c r="Q10" s="23"/>
    </row>
    <row r="11" spans="1:19" ht="18.75" x14ac:dyDescent="0.25">
      <c r="A11" s="29" t="s">
        <v>23</v>
      </c>
      <c r="B11" s="25" t="s">
        <v>33</v>
      </c>
      <c r="C11" s="132" t="s">
        <v>97</v>
      </c>
      <c r="D11" s="25" t="s">
        <v>62</v>
      </c>
      <c r="E11" s="103" t="s">
        <v>84</v>
      </c>
      <c r="F11" s="22"/>
      <c r="G11" s="22"/>
      <c r="H11" s="22"/>
      <c r="I11" s="5"/>
      <c r="J11" s="5"/>
      <c r="K11" s="5"/>
      <c r="L11" s="5"/>
      <c r="M11" s="5"/>
      <c r="N11" s="5"/>
      <c r="O11" s="5"/>
      <c r="P11" s="5"/>
      <c r="Q11" s="23"/>
    </row>
    <row r="12" spans="1:19" x14ac:dyDescent="0.25">
      <c r="A12" s="29" t="s">
        <v>77</v>
      </c>
      <c r="B12" s="25" t="s">
        <v>76</v>
      </c>
      <c r="C12" s="26">
        <v>1</v>
      </c>
      <c r="D12" s="25" t="s">
        <v>61</v>
      </c>
      <c r="E12" s="22" t="s">
        <v>81</v>
      </c>
      <c r="F12" s="22"/>
      <c r="G12" s="22"/>
      <c r="H12" s="22"/>
      <c r="I12" s="5"/>
      <c r="J12" s="5"/>
      <c r="K12" s="5"/>
      <c r="L12" s="5"/>
      <c r="M12" s="5"/>
      <c r="N12" s="5"/>
      <c r="O12" s="5"/>
      <c r="P12" s="5"/>
      <c r="Q12" s="23"/>
    </row>
    <row r="13" spans="1:19" x14ac:dyDescent="0.25">
      <c r="A13" s="24" t="s">
        <v>70</v>
      </c>
      <c r="B13" s="118" t="str">
        <f>HYPERLINK("http://www.bom.gov.au/products/IDW60901/IDW60901.94610.shtml","Perth Airport (009021 )")</f>
        <v>Perth Airport (009021 )</v>
      </c>
      <c r="C13" s="119"/>
      <c r="D13" s="120"/>
      <c r="E13" s="22" t="s">
        <v>83</v>
      </c>
      <c r="F13" s="22"/>
      <c r="G13" s="22"/>
      <c r="H13" s="22"/>
      <c r="I13" s="5"/>
      <c r="J13" s="5"/>
      <c r="K13" s="5"/>
      <c r="L13" s="5"/>
      <c r="M13" s="5"/>
      <c r="N13" s="5"/>
      <c r="O13" s="5"/>
      <c r="P13" s="5"/>
      <c r="Q13" s="23"/>
    </row>
    <row r="14" spans="1:19" x14ac:dyDescent="0.25">
      <c r="A14" s="24" t="s">
        <v>71</v>
      </c>
      <c r="B14" s="118" t="str">
        <f>HYPERLINK("http://www.bom.gov.au/products/IDW60901/IDW60901.94610.shtml","Perth Airport (009021 )")</f>
        <v>Perth Airport (009021 )</v>
      </c>
      <c r="C14" s="119"/>
      <c r="D14" s="120"/>
      <c r="E14" s="103" t="s">
        <v>94</v>
      </c>
      <c r="F14" s="5"/>
      <c r="G14" s="22"/>
      <c r="H14" s="22"/>
      <c r="I14" s="5"/>
      <c r="J14" s="5"/>
      <c r="K14" s="5"/>
      <c r="L14" s="5"/>
      <c r="M14" s="110"/>
      <c r="N14" s="5"/>
      <c r="O14" s="5"/>
      <c r="P14" s="106"/>
      <c r="Q14" s="23"/>
    </row>
    <row r="15" spans="1:19" ht="16.5" thickBot="1" x14ac:dyDescent="0.3">
      <c r="A15" s="30"/>
      <c r="B15" s="5"/>
      <c r="C15" s="31"/>
      <c r="D15" s="31"/>
      <c r="E15" s="110" t="s">
        <v>95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23"/>
      <c r="S15" s="5"/>
    </row>
    <row r="16" spans="1:19" s="35" customFormat="1" ht="13.5" thickBot="1" x14ac:dyDescent="0.25">
      <c r="A16" s="32" t="s">
        <v>3</v>
      </c>
      <c r="B16" s="33" t="s">
        <v>4</v>
      </c>
      <c r="C16" s="33" t="s">
        <v>5</v>
      </c>
      <c r="D16" s="33" t="s">
        <v>6</v>
      </c>
      <c r="E16" s="33" t="s">
        <v>7</v>
      </c>
      <c r="F16" s="33" t="s">
        <v>8</v>
      </c>
      <c r="G16" s="33" t="s">
        <v>9</v>
      </c>
      <c r="H16" s="33" t="s">
        <v>10</v>
      </c>
      <c r="I16" s="33" t="s">
        <v>11</v>
      </c>
      <c r="J16" s="33" t="s">
        <v>12</v>
      </c>
      <c r="K16" s="33" t="s">
        <v>13</v>
      </c>
      <c r="L16" s="33" t="s">
        <v>14</v>
      </c>
      <c r="M16" s="33" t="s">
        <v>15</v>
      </c>
      <c r="N16" s="33" t="s">
        <v>16</v>
      </c>
      <c r="O16" s="33" t="s">
        <v>17</v>
      </c>
      <c r="P16" s="33" t="s">
        <v>18</v>
      </c>
      <c r="Q16" s="34" t="s">
        <v>19</v>
      </c>
      <c r="S16" s="36"/>
    </row>
    <row r="17" spans="1:131" s="35" customFormat="1" ht="12.75" x14ac:dyDescent="0.2">
      <c r="A17" s="37" t="s">
        <v>20</v>
      </c>
      <c r="B17" s="36" t="s">
        <v>31</v>
      </c>
      <c r="C17" s="36"/>
      <c r="D17" s="36" t="s">
        <v>44</v>
      </c>
      <c r="E17" s="90">
        <v>31</v>
      </c>
      <c r="F17" s="90">
        <v>28</v>
      </c>
      <c r="G17" s="90">
        <v>31</v>
      </c>
      <c r="H17" s="90">
        <v>30</v>
      </c>
      <c r="I17" s="90">
        <v>31</v>
      </c>
      <c r="J17" s="90">
        <v>30</v>
      </c>
      <c r="K17" s="90">
        <v>31</v>
      </c>
      <c r="L17" s="90">
        <v>31</v>
      </c>
      <c r="M17" s="90">
        <v>30</v>
      </c>
      <c r="N17" s="90">
        <v>31</v>
      </c>
      <c r="O17" s="90">
        <v>30</v>
      </c>
      <c r="P17" s="90">
        <v>31</v>
      </c>
      <c r="Q17" s="91">
        <f>SUM(E17:P17)</f>
        <v>365</v>
      </c>
    </row>
    <row r="18" spans="1:131" s="42" customFormat="1" ht="12.75" x14ac:dyDescent="0.2">
      <c r="A18" s="38" t="s">
        <v>21</v>
      </c>
      <c r="B18" s="39" t="s">
        <v>2</v>
      </c>
      <c r="C18" s="39"/>
      <c r="D18" s="39" t="s">
        <v>45</v>
      </c>
      <c r="E18" s="40">
        <v>10.9</v>
      </c>
      <c r="F18" s="40">
        <v>15</v>
      </c>
      <c r="G18" s="40">
        <v>16.2</v>
      </c>
      <c r="H18" s="40">
        <v>39.700000000000003</v>
      </c>
      <c r="I18" s="40">
        <v>97.6</v>
      </c>
      <c r="J18" s="40">
        <v>155.1</v>
      </c>
      <c r="K18" s="40">
        <v>154.19999999999999</v>
      </c>
      <c r="L18" s="40">
        <v>118.7</v>
      </c>
      <c r="M18" s="40">
        <v>72.3</v>
      </c>
      <c r="N18" s="40">
        <v>42.6</v>
      </c>
      <c r="O18" s="40">
        <v>26.3</v>
      </c>
      <c r="P18" s="40">
        <v>11.2</v>
      </c>
      <c r="Q18" s="91">
        <f>SUM(E18:P18)</f>
        <v>759.8</v>
      </c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</row>
    <row r="19" spans="1:131" s="42" customFormat="1" ht="12.75" x14ac:dyDescent="0.2">
      <c r="A19" s="38" t="s">
        <v>22</v>
      </c>
      <c r="B19" s="39" t="s">
        <v>32</v>
      </c>
      <c r="C19" s="39"/>
      <c r="D19" s="39" t="s">
        <v>45</v>
      </c>
      <c r="E19" s="40">
        <v>297</v>
      </c>
      <c r="F19" s="40">
        <v>257</v>
      </c>
      <c r="G19" s="40">
        <v>224</v>
      </c>
      <c r="H19" s="40">
        <v>123</v>
      </c>
      <c r="I19" s="40">
        <v>87</v>
      </c>
      <c r="J19" s="40">
        <v>59</v>
      </c>
      <c r="K19" s="40">
        <v>60</v>
      </c>
      <c r="L19" s="40">
        <v>69</v>
      </c>
      <c r="M19" s="40">
        <v>106</v>
      </c>
      <c r="N19" s="40">
        <v>154</v>
      </c>
      <c r="O19" s="40">
        <v>203</v>
      </c>
      <c r="P19" s="40">
        <v>259</v>
      </c>
      <c r="Q19" s="91">
        <f>SUM(E19:P19)</f>
        <v>1898</v>
      </c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</row>
    <row r="20" spans="1:131" s="35" customFormat="1" ht="12.75" x14ac:dyDescent="0.2">
      <c r="A20" s="43" t="s">
        <v>23</v>
      </c>
      <c r="B20" s="44" t="s">
        <v>33</v>
      </c>
      <c r="C20" s="44"/>
      <c r="D20" s="39" t="s">
        <v>62</v>
      </c>
      <c r="E20" s="92">
        <v>1</v>
      </c>
      <c r="F20" s="92">
        <v>1</v>
      </c>
      <c r="G20" s="92">
        <v>0.9</v>
      </c>
      <c r="H20" s="92">
        <v>0.9</v>
      </c>
      <c r="I20" s="92">
        <v>0.8</v>
      </c>
      <c r="J20" s="92">
        <v>0.8</v>
      </c>
      <c r="K20" s="92">
        <v>0.8</v>
      </c>
      <c r="L20" s="92">
        <v>0.8</v>
      </c>
      <c r="M20" s="92">
        <v>0.9</v>
      </c>
      <c r="N20" s="92">
        <v>1</v>
      </c>
      <c r="O20" s="92">
        <v>1</v>
      </c>
      <c r="P20" s="92">
        <v>1</v>
      </c>
      <c r="Q20" s="100" t="s">
        <v>55</v>
      </c>
    </row>
    <row r="21" spans="1:131" ht="18" x14ac:dyDescent="0.25">
      <c r="A21" s="45" t="s">
        <v>24</v>
      </c>
      <c r="B21" s="5"/>
      <c r="C21" s="31"/>
      <c r="D21" s="93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101"/>
    </row>
    <row r="22" spans="1:131" ht="15" x14ac:dyDescent="0.2">
      <c r="A22" s="37" t="s">
        <v>25</v>
      </c>
      <c r="B22" s="36" t="s">
        <v>34</v>
      </c>
      <c r="C22" s="36" t="s">
        <v>41</v>
      </c>
      <c r="D22" s="36" t="s">
        <v>45</v>
      </c>
      <c r="E22" s="94">
        <f>E19*E20</f>
        <v>297</v>
      </c>
      <c r="F22" s="94">
        <f t="shared" ref="F22:P22" si="0">F19*F20</f>
        <v>257</v>
      </c>
      <c r="G22" s="94">
        <f t="shared" si="0"/>
        <v>201.6</v>
      </c>
      <c r="H22" s="94">
        <f t="shared" si="0"/>
        <v>110.7</v>
      </c>
      <c r="I22" s="94">
        <f t="shared" si="0"/>
        <v>69.600000000000009</v>
      </c>
      <c r="J22" s="94">
        <f t="shared" si="0"/>
        <v>47.2</v>
      </c>
      <c r="K22" s="94">
        <f t="shared" si="0"/>
        <v>48</v>
      </c>
      <c r="L22" s="94">
        <f t="shared" si="0"/>
        <v>55.2</v>
      </c>
      <c r="M22" s="94">
        <f t="shared" si="0"/>
        <v>95.4</v>
      </c>
      <c r="N22" s="94">
        <f t="shared" si="0"/>
        <v>154</v>
      </c>
      <c r="O22" s="94">
        <f t="shared" si="0"/>
        <v>203</v>
      </c>
      <c r="P22" s="94">
        <f t="shared" si="0"/>
        <v>259</v>
      </c>
      <c r="Q22" s="91">
        <f>SUM(E22:P22)</f>
        <v>1797.7000000000003</v>
      </c>
    </row>
    <row r="23" spans="1:131" s="35" customFormat="1" ht="12.75" x14ac:dyDescent="0.2">
      <c r="A23" s="37" t="s">
        <v>26</v>
      </c>
      <c r="B23" s="36" t="s">
        <v>35</v>
      </c>
      <c r="C23" s="36" t="s">
        <v>75</v>
      </c>
      <c r="D23" s="36" t="s">
        <v>45</v>
      </c>
      <c r="E23" s="95">
        <f>C9*E17</f>
        <v>155</v>
      </c>
      <c r="F23" s="90">
        <f>C9*F17</f>
        <v>140</v>
      </c>
      <c r="G23" s="95">
        <f>C9*G17</f>
        <v>155</v>
      </c>
      <c r="H23" s="95">
        <f>C9*H17</f>
        <v>150</v>
      </c>
      <c r="I23" s="95">
        <f>C9*I17</f>
        <v>155</v>
      </c>
      <c r="J23" s="95">
        <f>C9*J17</f>
        <v>150</v>
      </c>
      <c r="K23" s="95">
        <f>C9*K17</f>
        <v>155</v>
      </c>
      <c r="L23" s="95">
        <f>C9*L17</f>
        <v>155</v>
      </c>
      <c r="M23" s="95">
        <f>C9*M17</f>
        <v>150</v>
      </c>
      <c r="N23" s="95">
        <f>C9*N17</f>
        <v>155</v>
      </c>
      <c r="O23" s="95">
        <f>C9*O17</f>
        <v>150</v>
      </c>
      <c r="P23" s="95">
        <f>C9*P17</f>
        <v>155</v>
      </c>
      <c r="Q23" s="96">
        <f>SUM(E23:P23)</f>
        <v>1825</v>
      </c>
    </row>
    <row r="24" spans="1:131" s="35" customFormat="1" ht="12.75" x14ac:dyDescent="0.2">
      <c r="A24" s="43" t="s">
        <v>27</v>
      </c>
      <c r="B24" s="44"/>
      <c r="C24" s="44" t="s">
        <v>42</v>
      </c>
      <c r="D24" s="44" t="s">
        <v>45</v>
      </c>
      <c r="E24" s="97">
        <f>SUM(E22:E23)</f>
        <v>452</v>
      </c>
      <c r="F24" s="98">
        <f t="shared" ref="F24:Q24" si="1">SUM(F22:F23)</f>
        <v>397</v>
      </c>
      <c r="G24" s="97">
        <f t="shared" si="1"/>
        <v>356.6</v>
      </c>
      <c r="H24" s="97">
        <f t="shared" si="1"/>
        <v>260.7</v>
      </c>
      <c r="I24" s="97">
        <f t="shared" si="1"/>
        <v>224.60000000000002</v>
      </c>
      <c r="J24" s="97">
        <f t="shared" si="1"/>
        <v>197.2</v>
      </c>
      <c r="K24" s="97">
        <f t="shared" si="1"/>
        <v>203</v>
      </c>
      <c r="L24" s="97">
        <f t="shared" si="1"/>
        <v>210.2</v>
      </c>
      <c r="M24" s="97">
        <f t="shared" si="1"/>
        <v>245.4</v>
      </c>
      <c r="N24" s="97">
        <f t="shared" si="1"/>
        <v>309</v>
      </c>
      <c r="O24" s="97">
        <f t="shared" si="1"/>
        <v>353</v>
      </c>
      <c r="P24" s="97">
        <f t="shared" si="1"/>
        <v>414</v>
      </c>
      <c r="Q24" s="99">
        <f t="shared" si="1"/>
        <v>3622.7000000000003</v>
      </c>
    </row>
    <row r="25" spans="1:131" s="35" customFormat="1" ht="18" x14ac:dyDescent="0.25">
      <c r="A25" s="45" t="s">
        <v>28</v>
      </c>
      <c r="B25" s="5"/>
      <c r="C25" s="31"/>
      <c r="D25" s="31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101"/>
    </row>
    <row r="26" spans="1:131" ht="15" x14ac:dyDescent="0.2">
      <c r="A26" s="37" t="s">
        <v>49</v>
      </c>
      <c r="B26" s="36" t="s">
        <v>50</v>
      </c>
      <c r="C26" s="36" t="s">
        <v>78</v>
      </c>
      <c r="D26" s="36" t="s">
        <v>45</v>
      </c>
      <c r="E26" s="90">
        <f>E18*C12</f>
        <v>10.9</v>
      </c>
      <c r="F26" s="90">
        <f>F18*C12</f>
        <v>15</v>
      </c>
      <c r="G26" s="90">
        <f>G18*C12</f>
        <v>16.2</v>
      </c>
      <c r="H26" s="90">
        <f>H18*C12</f>
        <v>39.700000000000003</v>
      </c>
      <c r="I26" s="90">
        <f>I18*C12</f>
        <v>97.6</v>
      </c>
      <c r="J26" s="90">
        <f>J18*C12</f>
        <v>155.1</v>
      </c>
      <c r="K26" s="90">
        <f>K18*C12</f>
        <v>154.19999999999999</v>
      </c>
      <c r="L26" s="90">
        <f>L18*C12</f>
        <v>118.7</v>
      </c>
      <c r="M26" s="90">
        <f>M18*C12</f>
        <v>72.3</v>
      </c>
      <c r="N26" s="90">
        <f>N18*C12</f>
        <v>42.6</v>
      </c>
      <c r="O26" s="90">
        <f>O18*C12</f>
        <v>26.3</v>
      </c>
      <c r="P26" s="90">
        <f>P18*C12</f>
        <v>11.2</v>
      </c>
      <c r="Q26" s="91">
        <f>SUM(E26:P26)</f>
        <v>759.8</v>
      </c>
    </row>
    <row r="27" spans="1:131" ht="15" x14ac:dyDescent="0.2">
      <c r="A27" s="37" t="s">
        <v>72</v>
      </c>
      <c r="B27" s="36" t="s">
        <v>36</v>
      </c>
      <c r="C27" s="36" t="s">
        <v>48</v>
      </c>
      <c r="D27" s="36" t="s">
        <v>45</v>
      </c>
      <c r="E27" s="95">
        <f>(C8*E17)/C10</f>
        <v>31.278026905829595</v>
      </c>
      <c r="F27" s="95">
        <f>(C8*F17)/C10</f>
        <v>28.251121076233183</v>
      </c>
      <c r="G27" s="95">
        <f>(C8*G17)/C10</f>
        <v>31.278026905829595</v>
      </c>
      <c r="H27" s="95">
        <f>(C8*H17)/C10</f>
        <v>30.269058295964125</v>
      </c>
      <c r="I27" s="95">
        <f>(C8*I17)/C10</f>
        <v>31.278026905829595</v>
      </c>
      <c r="J27" s="95">
        <f>(C8*J17)/C10</f>
        <v>30.269058295964125</v>
      </c>
      <c r="K27" s="95">
        <f>(C8*K17)/C10</f>
        <v>31.278026905829595</v>
      </c>
      <c r="L27" s="95">
        <f>(C8*L17)/C10</f>
        <v>31.278026905829595</v>
      </c>
      <c r="M27" s="95">
        <f>(C8*M17)/C10</f>
        <v>30.269058295964125</v>
      </c>
      <c r="N27" s="95">
        <f>C8*N17/C10</f>
        <v>31.278026905829595</v>
      </c>
      <c r="O27" s="95">
        <f>C8*O17/C10</f>
        <v>30.269058295964125</v>
      </c>
      <c r="P27" s="95">
        <f>C8*P17/C10</f>
        <v>31.278026905829595</v>
      </c>
      <c r="Q27" s="96">
        <f>SUM(E27:P27)</f>
        <v>368.27354260089686</v>
      </c>
    </row>
    <row r="28" spans="1:131" s="35" customFormat="1" ht="12.75" x14ac:dyDescent="0.2">
      <c r="A28" s="43" t="s">
        <v>29</v>
      </c>
      <c r="B28" s="44"/>
      <c r="C28" s="44" t="s">
        <v>51</v>
      </c>
      <c r="D28" s="44" t="s">
        <v>45</v>
      </c>
      <c r="E28" s="97">
        <f>SUM(E26:E27)</f>
        <v>42.178026905829597</v>
      </c>
      <c r="F28" s="97">
        <f>SUM(F26:F27)</f>
        <v>43.251121076233183</v>
      </c>
      <c r="G28" s="97">
        <f t="shared" ref="G28:Q28" si="2">SUM(G26:G27)</f>
        <v>47.478026905829594</v>
      </c>
      <c r="H28" s="97">
        <f t="shared" si="2"/>
        <v>69.969058295964132</v>
      </c>
      <c r="I28" s="97">
        <f t="shared" si="2"/>
        <v>128.87802690582959</v>
      </c>
      <c r="J28" s="97">
        <f t="shared" si="2"/>
        <v>185.36905829596412</v>
      </c>
      <c r="K28" s="97">
        <f t="shared" si="2"/>
        <v>185.47802690582958</v>
      </c>
      <c r="L28" s="97">
        <f t="shared" si="2"/>
        <v>149.97802690582961</v>
      </c>
      <c r="M28" s="97">
        <f t="shared" si="2"/>
        <v>102.56905829596413</v>
      </c>
      <c r="N28" s="97">
        <f t="shared" si="2"/>
        <v>73.8780269058296</v>
      </c>
      <c r="O28" s="97">
        <f t="shared" si="2"/>
        <v>56.569058295964126</v>
      </c>
      <c r="P28" s="97">
        <f t="shared" si="2"/>
        <v>42.478026905829594</v>
      </c>
      <c r="Q28" s="99">
        <f t="shared" si="2"/>
        <v>1128.0735426008969</v>
      </c>
    </row>
    <row r="29" spans="1:131" s="35" customFormat="1" ht="15.75" customHeight="1" x14ac:dyDescent="0.25">
      <c r="A29" s="45" t="s">
        <v>64</v>
      </c>
      <c r="B29" s="36"/>
      <c r="C29" s="36"/>
      <c r="D29" s="3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47"/>
    </row>
    <row r="30" spans="1:131" s="35" customFormat="1" ht="15" x14ac:dyDescent="0.2">
      <c r="A30" s="37" t="s">
        <v>53</v>
      </c>
      <c r="B30" s="48"/>
      <c r="C30" s="31"/>
      <c r="D30" s="36" t="s">
        <v>45</v>
      </c>
      <c r="E30" s="95">
        <v>0</v>
      </c>
      <c r="F30" s="95">
        <f t="shared" ref="F30:P30" si="3">E32</f>
        <v>0</v>
      </c>
      <c r="G30" s="95">
        <f t="shared" si="3"/>
        <v>0</v>
      </c>
      <c r="H30" s="95">
        <f t="shared" si="3"/>
        <v>0</v>
      </c>
      <c r="I30" s="95">
        <f t="shared" si="3"/>
        <v>0</v>
      </c>
      <c r="J30" s="95">
        <f t="shared" si="3"/>
        <v>0</v>
      </c>
      <c r="K30" s="95">
        <f t="shared" si="3"/>
        <v>0</v>
      </c>
      <c r="L30" s="95">
        <f t="shared" si="3"/>
        <v>0</v>
      </c>
      <c r="M30" s="95">
        <f t="shared" si="3"/>
        <v>0</v>
      </c>
      <c r="N30" s="95">
        <f t="shared" si="3"/>
        <v>0</v>
      </c>
      <c r="O30" s="95">
        <f t="shared" si="3"/>
        <v>0</v>
      </c>
      <c r="P30" s="95">
        <f t="shared" si="3"/>
        <v>0</v>
      </c>
      <c r="Q30" s="76"/>
    </row>
    <row r="31" spans="1:131" s="35" customFormat="1" ht="12.75" x14ac:dyDescent="0.2">
      <c r="A31" s="37" t="s">
        <v>65</v>
      </c>
      <c r="B31" s="36" t="s">
        <v>37</v>
      </c>
      <c r="C31" s="36" t="s">
        <v>52</v>
      </c>
      <c r="D31" s="36" t="s">
        <v>45</v>
      </c>
      <c r="E31" s="95">
        <f t="shared" ref="E31:P31" si="4">E28-E24</f>
        <v>-409.8219730941704</v>
      </c>
      <c r="F31" s="95">
        <f t="shared" si="4"/>
        <v>-353.74887892376682</v>
      </c>
      <c r="G31" s="95">
        <f t="shared" si="4"/>
        <v>-309.12197309417041</v>
      </c>
      <c r="H31" s="95">
        <f t="shared" si="4"/>
        <v>-190.73094170403584</v>
      </c>
      <c r="I31" s="95">
        <f t="shared" si="4"/>
        <v>-95.721973094170437</v>
      </c>
      <c r="J31" s="95">
        <f t="shared" si="4"/>
        <v>-11.830941704035865</v>
      </c>
      <c r="K31" s="95">
        <f t="shared" si="4"/>
        <v>-17.52197309417042</v>
      </c>
      <c r="L31" s="95">
        <f t="shared" si="4"/>
        <v>-60.22197309417038</v>
      </c>
      <c r="M31" s="95">
        <f t="shared" si="4"/>
        <v>-142.83094170403587</v>
      </c>
      <c r="N31" s="95">
        <f t="shared" si="4"/>
        <v>-235.12197309417041</v>
      </c>
      <c r="O31" s="95">
        <f t="shared" si="4"/>
        <v>-296.43094170403589</v>
      </c>
      <c r="P31" s="95">
        <f t="shared" si="4"/>
        <v>-371.52197309417039</v>
      </c>
      <c r="Q31" s="78"/>
    </row>
    <row r="32" spans="1:131" s="49" customFormat="1" ht="12.75" x14ac:dyDescent="0.2">
      <c r="A32" s="37" t="s">
        <v>30</v>
      </c>
      <c r="B32" s="36" t="s">
        <v>38</v>
      </c>
      <c r="C32" s="36"/>
      <c r="D32" s="36" t="s">
        <v>46</v>
      </c>
      <c r="E32" s="95">
        <f>IF(E30+E31&gt;0,E30+E31,0)</f>
        <v>0</v>
      </c>
      <c r="F32" s="95">
        <f>IF(F30+F31&gt;0,F30+F31,0)</f>
        <v>0</v>
      </c>
      <c r="G32" s="95">
        <f>IF(G30+G31&gt;0,G30+G31,0)</f>
        <v>0</v>
      </c>
      <c r="H32" s="95">
        <f t="shared" ref="H32:P32" si="5">IF(H30+H31&gt;0,H30+H31,0)</f>
        <v>0</v>
      </c>
      <c r="I32" s="95">
        <f t="shared" si="5"/>
        <v>0</v>
      </c>
      <c r="J32" s="95">
        <f t="shared" si="5"/>
        <v>0</v>
      </c>
      <c r="K32" s="95">
        <f t="shared" si="5"/>
        <v>0</v>
      </c>
      <c r="L32" s="95">
        <f t="shared" si="5"/>
        <v>0</v>
      </c>
      <c r="M32" s="95">
        <f t="shared" si="5"/>
        <v>0</v>
      </c>
      <c r="N32" s="95">
        <f t="shared" si="5"/>
        <v>0</v>
      </c>
      <c r="O32" s="95">
        <f t="shared" si="5"/>
        <v>0</v>
      </c>
      <c r="P32" s="95">
        <f t="shared" si="5"/>
        <v>0</v>
      </c>
      <c r="Q32" s="78"/>
    </row>
    <row r="33" spans="1:19" s="49" customFormat="1" ht="12.75" x14ac:dyDescent="0.2">
      <c r="A33" s="38" t="s">
        <v>66</v>
      </c>
      <c r="B33" s="39" t="s">
        <v>43</v>
      </c>
      <c r="C33" s="39"/>
      <c r="D33" s="39" t="s">
        <v>46</v>
      </c>
      <c r="E33" s="87">
        <f>MAX(E32:P32)</f>
        <v>0</v>
      </c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8"/>
    </row>
    <row r="34" spans="1:19" s="49" customFormat="1" ht="15" x14ac:dyDescent="0.2">
      <c r="A34" s="50"/>
      <c r="B34" s="51" t="s">
        <v>40</v>
      </c>
      <c r="C34" s="51" t="s">
        <v>47</v>
      </c>
      <c r="D34" s="51" t="s">
        <v>39</v>
      </c>
      <c r="E34" s="88">
        <f>E33*C10</f>
        <v>0</v>
      </c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80"/>
    </row>
    <row r="35" spans="1:19" s="49" customFormat="1" ht="18" x14ac:dyDescent="0.25">
      <c r="A35" s="45" t="s">
        <v>67</v>
      </c>
      <c r="B35" s="5"/>
      <c r="C35" s="52"/>
      <c r="D35" s="36" t="s">
        <v>57</v>
      </c>
      <c r="E35" s="94">
        <f>C8*E17/(E22-E26+E23)</f>
        <v>63.250963500340056</v>
      </c>
      <c r="F35" s="94">
        <f>C8*F17/(F22-F26+F23)</f>
        <v>65.968586387434556</v>
      </c>
      <c r="G35" s="94">
        <f>C8*G17/(G22-G26+G23)</f>
        <v>81.962397179788496</v>
      </c>
      <c r="H35" s="94">
        <f>C8*H17/(H22-H26+H23)</f>
        <v>122.17194570135747</v>
      </c>
      <c r="I35" s="94">
        <f>C8*I17/(I22-I26+I23)</f>
        <v>219.68503937007873</v>
      </c>
      <c r="J35" s="94">
        <f>C8*J17/(J22-J26+J23)</f>
        <v>641.33016627078371</v>
      </c>
      <c r="K35" s="94">
        <f>C8*K17/(K22-K26+K23)</f>
        <v>571.72131147540972</v>
      </c>
      <c r="L35" s="94">
        <f>C8*L17/(L22-L26+L23)</f>
        <v>304.91803278688525</v>
      </c>
      <c r="M35" s="94">
        <f>C8*M17/(M22-M26+M23)</f>
        <v>155.97920277296359</v>
      </c>
      <c r="N35" s="94">
        <f>C8*N17/(N22-N26+N23)</f>
        <v>104.72972972972974</v>
      </c>
      <c r="O35" s="94">
        <f>C8*O17/(O22-O26+O23)</f>
        <v>82.644628099173559</v>
      </c>
      <c r="P35" s="94">
        <f>C8*P17/(P22-P26+P23)</f>
        <v>69.265143992055613</v>
      </c>
      <c r="Q35" s="81"/>
    </row>
    <row r="36" spans="1:19" s="35" customFormat="1" x14ac:dyDescent="0.25">
      <c r="A36" s="53"/>
      <c r="B36" s="54"/>
      <c r="C36" s="39"/>
      <c r="D36" s="39"/>
      <c r="E36" s="82"/>
      <c r="F36" s="83"/>
      <c r="G36" s="83"/>
      <c r="H36" s="83"/>
      <c r="I36" s="84"/>
      <c r="J36" s="84"/>
      <c r="K36" s="84"/>
      <c r="L36" s="84"/>
      <c r="M36" s="84"/>
      <c r="N36" s="84"/>
      <c r="O36" s="84"/>
      <c r="P36" s="84"/>
      <c r="Q36" s="85"/>
      <c r="S36" s="55"/>
    </row>
    <row r="37" spans="1:19" s="35" customFormat="1" ht="18.75" x14ac:dyDescent="0.25">
      <c r="A37" s="115" t="s">
        <v>68</v>
      </c>
      <c r="B37" s="116"/>
      <c r="C37" s="116"/>
      <c r="D37" s="117"/>
      <c r="E37" s="89">
        <f>ROUNDUP(MAX(E35:P35),0)</f>
        <v>642</v>
      </c>
      <c r="F37" s="1" t="s">
        <v>58</v>
      </c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6"/>
    </row>
    <row r="38" spans="1:19" ht="16.5" thickBot="1" x14ac:dyDescent="0.3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8"/>
    </row>
    <row r="39" spans="1:19" x14ac:dyDescent="0.25">
      <c r="A39" s="59" t="s">
        <v>86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1"/>
    </row>
    <row r="40" spans="1:19" x14ac:dyDescent="0.25">
      <c r="A40" s="30"/>
      <c r="B40" s="62"/>
      <c r="C40" s="5" t="s">
        <v>87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23"/>
    </row>
    <row r="41" spans="1:19" x14ac:dyDescent="0.25">
      <c r="A41" s="30"/>
      <c r="B41" s="63" t="s">
        <v>88</v>
      </c>
      <c r="C41" s="104" t="s">
        <v>96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23"/>
    </row>
    <row r="42" spans="1:19" x14ac:dyDescent="0.25">
      <c r="A42" s="30"/>
      <c r="B42" s="64" t="s">
        <v>88</v>
      </c>
      <c r="C42" s="5" t="s">
        <v>89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23"/>
    </row>
    <row r="43" spans="1:19" x14ac:dyDescent="0.25">
      <c r="A43" s="30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23"/>
    </row>
    <row r="44" spans="1:19" s="66" customFormat="1" x14ac:dyDescent="0.25">
      <c r="A44" s="65" t="s">
        <v>56</v>
      </c>
      <c r="B44" s="5"/>
      <c r="C44" s="31"/>
      <c r="D44" s="31"/>
      <c r="E44" s="46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23"/>
    </row>
    <row r="45" spans="1:19" s="66" customFormat="1" ht="18.75" x14ac:dyDescent="0.25">
      <c r="A45" s="67" t="s">
        <v>82</v>
      </c>
      <c r="B45" s="5"/>
      <c r="C45" s="31"/>
      <c r="D45" s="31"/>
      <c r="E45" s="46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23"/>
    </row>
    <row r="46" spans="1:19" s="66" customFormat="1" ht="19.5" thickBot="1" x14ac:dyDescent="0.3">
      <c r="A46" s="102" t="s">
        <v>99</v>
      </c>
      <c r="B46" s="57"/>
      <c r="C46" s="68"/>
      <c r="D46" s="68"/>
      <c r="E46" s="69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</row>
    <row r="47" spans="1:19" s="66" customFormat="1" x14ac:dyDescent="0.25">
      <c r="A47" s="70"/>
      <c r="B47" s="4"/>
      <c r="C47" s="49"/>
      <c r="D47" s="49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71"/>
    </row>
    <row r="48" spans="1:19" s="66" customFormat="1" x14ac:dyDescent="0.25">
      <c r="A48" s="70"/>
      <c r="B48" s="4"/>
      <c r="C48" s="49"/>
      <c r="D48" s="49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71"/>
    </row>
    <row r="49" spans="1:17" s="35" customFormat="1" ht="12.75" x14ac:dyDescent="0.2">
      <c r="A49" s="72"/>
      <c r="D49" s="36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</row>
    <row r="50" spans="1:17" x14ac:dyDescent="0.25">
      <c r="A50" s="70"/>
    </row>
    <row r="51" spans="1:17" x14ac:dyDescent="0.25">
      <c r="A51" s="70"/>
    </row>
    <row r="52" spans="1:17" x14ac:dyDescent="0.25">
      <c r="A52" s="70"/>
      <c r="E52" s="73"/>
      <c r="G52" s="74"/>
    </row>
    <row r="53" spans="1:17" x14ac:dyDescent="0.25">
      <c r="A53" s="70"/>
      <c r="G53" s="73"/>
    </row>
    <row r="54" spans="1:17" x14ac:dyDescent="0.25">
      <c r="A54" s="70"/>
    </row>
    <row r="55" spans="1:17" x14ac:dyDescent="0.25">
      <c r="A55" s="70"/>
    </row>
  </sheetData>
  <sheetProtection password="E2D9" sheet="1" selectLockedCells="1"/>
  <mergeCells count="8">
    <mergeCell ref="A4:Q4"/>
    <mergeCell ref="A37:D37"/>
    <mergeCell ref="B13:D13"/>
    <mergeCell ref="B14:D14"/>
    <mergeCell ref="B5:Q5"/>
    <mergeCell ref="F6:G6"/>
    <mergeCell ref="B6:E6"/>
    <mergeCell ref="H6:Q6"/>
  </mergeCells>
  <phoneticPr fontId="0" type="noConversion"/>
  <hyperlinks>
    <hyperlink ref="E8:Q8" r:id="rId1" display="Based on maximum potential occupancy and derived from the Supplement to Regulation 29 and Schedule 9 - Wastewater system loading rates" xr:uid="{86A8B6F9-8A52-47B7-B36C-BE1D6E8A6383}"/>
    <hyperlink ref="E15" r:id="rId2" display="https://researchlibrary.agric.wa.gov.au/cgi/viewcontent.cgi?article=1058&amp;context=rmtr" xr:uid="{7076A0AB-A8D1-45EF-99C3-BC8B498187E2}"/>
  </hyperlinks>
  <pageMargins left="0.74803149606299213" right="0.74803149606299213" top="0.98425196850393704" bottom="0.98425196850393704" header="0.51181102362204722" footer="0.51181102362204722"/>
  <pageSetup paperSize="9" scale="55" orientation="landscape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GLSSubjectTaxHTField1 xmlns="b2999bd9-dba0-46e4-8521-1f182c80fbb9" xsi:nil="true"/>
    <AGLSSubjectHTField0 xmlns="c9f238dd-bb73-4aef-a7a5-d644ad823e52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Domestic wastewater</TermName>
          <TermId xmlns="http://schemas.microsoft.com/office/infopath/2007/PartnerControls">94e5ba6e-1c36-49a6-9c6f-9edbbf4b1a7d</TermId>
        </TermInfo>
      </Terms>
    </AGLSSubjectHTField0>
    <TaxCatchAll xmlns="b2999bd9-dba0-46e4-8521-1f182c80fbb9">
      <Value>81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3B2C0D1F4FD04A8DD9E7493518F7E3" ma:contentTypeVersion="2" ma:contentTypeDescription="Create a new document." ma:contentTypeScope="" ma:versionID="f69badb1d7c867cfa6da32b7ebe153ae">
  <xsd:schema xmlns:xsd="http://www.w3.org/2001/XMLSchema" xmlns:xs="http://www.w3.org/2001/XMLSchema" xmlns:p="http://schemas.microsoft.com/office/2006/metadata/properties" xmlns:ns2="b2999bd9-dba0-46e4-8521-1f182c80fbb9" xmlns:ns4="c9f238dd-bb73-4aef-a7a5-d644ad823e52" targetNamespace="http://schemas.microsoft.com/office/2006/metadata/properties" ma:root="true" ma:fieldsID="710f9b4152bae38b95891873776a6c74" ns2:_="" ns4:_="">
    <xsd:import namespace="b2999bd9-dba0-46e4-8521-1f182c80fbb9"/>
    <xsd:import namespace="c9f238dd-bb73-4aef-a7a5-d644ad823e52"/>
    <xsd:element name="properties">
      <xsd:complexType>
        <xsd:sequence>
          <xsd:element name="documentManagement">
            <xsd:complexType>
              <xsd:all>
                <xsd:element ref="ns2:AGLSSubjectTaxHTField1" minOccurs="0"/>
                <xsd:element ref="ns4:AGLSSubjectHTField0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99bd9-dba0-46e4-8521-1f182c80fbb9" elementFormDefault="qualified">
    <xsd:import namespace="http://schemas.microsoft.com/office/2006/documentManagement/types"/>
    <xsd:import namespace="http://schemas.microsoft.com/office/infopath/2007/PartnerControls"/>
    <xsd:element name="AGLSSubjectTaxHTField1" ma:index="8" nillable="true" ma:displayName="DC.Subject_1" ma:hidden="true" ma:internalName="AGLSSubjectTaxHTField1">
      <xsd:simpleType>
        <xsd:restriction base="dms:Note"/>
      </xsd:simpleType>
    </xsd:element>
    <xsd:element name="TaxCatchAll" ma:index="11" nillable="true" ma:displayName="Taxonomy Catch All Column" ma:hidden="true" ma:list="{ff9c2cd2-d0e6-477d-a921-5f7152752030}" ma:internalName="TaxCatchAll" ma:showField="CatchAllData" ma:web="b2999bd9-dba0-46e4-8521-1f182c80fb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38dd-bb73-4aef-a7a5-d644ad823e52" elementFormDefault="qualified">
    <xsd:import namespace="http://schemas.microsoft.com/office/2006/documentManagement/types"/>
    <xsd:import namespace="http://schemas.microsoft.com/office/infopath/2007/PartnerControls"/>
    <xsd:element name="AGLSSubjectHTField0" ma:index="10" ma:taxonomy="true" ma:internalName="AGLSSubjectHTField0" ma:taxonomyFieldName="AGLSSubject" ma:displayName="DC.Subject" ma:default="" ma:fieldId="{d8fece8f-c1b1-4f04-a86c-25e52362e650}" ma:sspId="2283e515-f1ad-4c86-85fd-a7bc38926309" ma:termSetId="bd09e9e4-4fd3-4785-8f8f-05e1704e9b3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DECCA0-3EF8-4423-BFD9-F0823F3BE8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AD5B17-BCE7-4059-B6AA-CDB15349FEF7}">
  <ds:schemaRefs>
    <ds:schemaRef ds:uri="http://www.w3.org/XML/1998/namespace"/>
    <ds:schemaRef ds:uri="http://purl.org/dc/dcmitype/"/>
    <ds:schemaRef ds:uri="c9f238dd-bb73-4aef-a7a5-d644ad823e52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b2999bd9-dba0-46e4-8521-1f182c80fbb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DBD476D-1334-459B-8A14-0590325B36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999bd9-dba0-46e4-8521-1f182c80fbb9"/>
    <ds:schemaRef ds:uri="c9f238dd-bb73-4aef-a7a5-d644ad823e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Water Balance</vt:lpstr>
    </vt:vector>
  </TitlesOfParts>
  <Company>Department of Health 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 Water Balance</dc:title>
  <dc:creator>Natalia.Ramswell@health.wa.gov.au</dc:creator>
  <cp:lastModifiedBy>Shishkina, Natalia</cp:lastModifiedBy>
  <cp:lastPrinted>2013-09-01T09:25:53Z</cp:lastPrinted>
  <dcterms:created xsi:type="dcterms:W3CDTF">2000-08-28T01:48:05Z</dcterms:created>
  <dcterms:modified xsi:type="dcterms:W3CDTF">2020-12-14T02:37:36Z</dcterms:modified>
  <cp:contentStatus>Final document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0x010100CD3B2C0D1F4FD04A8DD9E7493518F7E3</vt:lpwstr>
  </property>
  <property fmtid="{D5CDD505-2E9C-101B-9397-08002B2CF9AE}" pid="3" name="AGLSSubject">
    <vt:lpwstr>81;#Domestic wastewater|94e5ba6e-1c36-49a6-9c6f-9edbbf4b1a7d</vt:lpwstr>
  </property>
</Properties>
</file>